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ckl\Documents\NPHPC\5. NPHPC files\4. Financials\2. 2022-2023 financials\November 2022\"/>
    </mc:Choice>
  </mc:AlternateContent>
  <xr:revisionPtr revIDLastSave="0" documentId="8_{0E3EFE1C-FDAD-4D90-A982-CB1454EF0C01}" xr6:coauthVersionLast="47" xr6:coauthVersionMax="47" xr10:uidLastSave="{00000000-0000-0000-0000-000000000000}"/>
  <bookViews>
    <workbookView xWindow="-108" yWindow="-108" windowWidth="23256" windowHeight="12576" xr2:uid="{18DB58E9-E996-4A8D-927E-9935379C8413}"/>
  </bookViews>
  <sheets>
    <sheet name="CashBook Summary 22-23 (2)" sheetId="1" r:id="rId1"/>
  </sheets>
  <externalReferences>
    <externalReference r:id="rId2"/>
  </externalReferences>
  <definedNames>
    <definedName name="_xlnm.Print_Area" localSheetId="0">'CashBook Summary 22-23 (2)'!$A$1:$K$83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5" i="1" s="1"/>
  <c r="F19" i="1" s="1"/>
  <c r="F25" i="1" s="1"/>
  <c r="F17" i="1"/>
  <c r="F23" i="1"/>
  <c r="G34" i="1"/>
  <c r="F37" i="1" s="1"/>
  <c r="F40" i="1" s="1"/>
  <c r="F44" i="1"/>
  <c r="F67" i="1" s="1"/>
  <c r="F76" i="1" s="1"/>
  <c r="F45" i="1"/>
  <c r="F46" i="1"/>
  <c r="F47" i="1"/>
  <c r="F49" i="1"/>
  <c r="F51" i="1"/>
  <c r="F52" i="1"/>
  <c r="F53" i="1"/>
  <c r="F54" i="1"/>
  <c r="F55" i="1"/>
  <c r="F58" i="1"/>
  <c r="F59" i="1"/>
  <c r="F60" i="1"/>
  <c r="F61" i="1"/>
  <c r="F62" i="1"/>
  <c r="F65" i="1"/>
  <c r="F71" i="1"/>
  <c r="F72" i="1"/>
  <c r="F74" i="1"/>
  <c r="F78" i="1" l="1"/>
  <c r="K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thecl</author>
    <author>User</author>
    <author>Paul Hayward</author>
  </authors>
  <commentList>
    <comment ref="F44" authorId="0" shapeId="0" xr:uid="{DC6C1C14-DDF5-4695-8A67-B8A6F331928F}">
      <text>
        <r>
          <rPr>
            <b/>
            <sz val="11"/>
            <color indexed="81"/>
            <rFont val="Tahoma"/>
            <family val="2"/>
          </rPr>
          <t>Endowment Released OCT 2021</t>
        </r>
      </text>
    </comment>
    <comment ref="F45" authorId="0" shapeId="0" xr:uid="{03406E75-AE40-4632-8A50-E06F585849BD}">
      <text>
        <r>
          <rPr>
            <sz val="11"/>
            <color indexed="81"/>
            <rFont val="Tahoma"/>
            <family val="2"/>
          </rPr>
          <t xml:space="preserve">£2000 vired 21/22
£3374.22 spent towards play equipment repairs Oct 22
</t>
        </r>
      </text>
    </comment>
    <comment ref="F47" authorId="0" shapeId="0" xr:uid="{AE4C71EF-28FA-4C0B-A318-48D0A02C5CF4}">
      <text>
        <r>
          <rPr>
            <b/>
            <sz val="9"/>
            <color indexed="81"/>
            <rFont val="Tahoma"/>
            <family val="2"/>
          </rPr>
          <t xml:space="preserve">Vired FC as part of final EOY accounts
12.3.19
£2000 extra vired 4/20
£2000 extra vired 4/21
</t>
        </r>
      </text>
    </comment>
    <comment ref="F48" authorId="1" shapeId="0" xr:uid="{665DC110-0050-45CC-8A74-464D1DD1BD7A}">
      <text>
        <r>
          <rPr>
            <b/>
            <sz val="9"/>
            <color indexed="81"/>
            <rFont val="Tahoma"/>
            <family val="2"/>
          </rPr>
          <t>Co-operative Pc's contributions and EDDC grant awards
Vire at y/e to new fund?</t>
        </r>
      </text>
    </comment>
    <comment ref="F49" authorId="1" shapeId="0" xr:uid="{AE4A23D1-E342-45EA-85EA-9FECE818F2C4}">
      <text>
        <r>
          <rPr>
            <b/>
            <sz val="9"/>
            <color indexed="81"/>
            <rFont val="Tahoma"/>
            <family val="2"/>
          </rPr>
          <t>Adj. required NOV19 for loss on event 2019
£695.25 vired April 20/21
£3950+£20+£100 from Fireworks event added NOV21
Deduct £695.15 Events expend.
Deduct £837.50 to cover Jubilee overspend June 2022</t>
        </r>
      </text>
    </comment>
    <comment ref="B50" authorId="0" shapeId="0" xr:uid="{36EC978B-0A54-46D7-B872-9EBCE2B7629B}">
      <text>
        <r>
          <rPr>
            <b/>
            <sz val="11"/>
            <color indexed="81"/>
            <rFont val="Tahoma"/>
            <family val="2"/>
          </rPr>
          <t>Created NOV 2021</t>
        </r>
      </text>
    </comment>
    <comment ref="F51" authorId="0" shapeId="0" xr:uid="{E69AE1E4-D2E7-4A19-A130-D1F8663468C0}">
      <text>
        <r>
          <rPr>
            <b/>
            <sz val="9"/>
            <color indexed="81"/>
            <rFont val="Tahoma"/>
            <family val="2"/>
          </rPr>
          <t xml:space="preserve">£400 vired 19/20
£400 vired 20/21
£400 vired 21/22
</t>
        </r>
      </text>
    </comment>
    <comment ref="F52" authorId="1" shapeId="0" xr:uid="{9D6A650C-9EF7-4A8D-B83C-3D1395C773F9}">
      <text>
        <r>
          <rPr>
            <b/>
            <sz val="9"/>
            <color indexed="81"/>
            <rFont val="Tahoma"/>
            <family val="2"/>
          </rPr>
          <t xml:space="preserve">Tamar £487.40
Dan Churchill £1300
Tamar £487.40 Bal.
Less £500 fees for plans
£5500 added as per FinComm resn. 18.2.21
£1410 vired 4/21
</t>
        </r>
      </text>
    </comment>
    <comment ref="F54" authorId="0" shapeId="0" xr:uid="{D1FF8377-0936-4DBB-8EB2-85E63FA7953C}">
      <text>
        <r>
          <rPr>
            <b/>
            <sz val="9"/>
            <color indexed="81"/>
            <rFont val="Tahoma"/>
            <family val="2"/>
          </rPr>
          <t>Reduced by overspend 18/19 FY
£336 vired 4/20
£500 vired 4/21 and £840.30 CQ from SWW added too
Deduct £260.87 Trugs
Deduct £816.66 EcoToilet (2)
Deduct 291.66 mower June 22</t>
        </r>
      </text>
    </comment>
    <comment ref="F55" authorId="0" shapeId="0" xr:uid="{5F8A0400-B783-49F8-94E9-0A527A4AC6F5}">
      <text>
        <r>
          <rPr>
            <b/>
            <sz val="11"/>
            <color indexed="81"/>
            <rFont val="Tahoma"/>
            <family val="2"/>
          </rPr>
          <t>3A £50 22.11.2021
Mallatratt 2022
Vernon 2022
Dawson 2022
Brooke Naylor 2022
Hussey 2022
Burbidge 2022
McKinley 2022</t>
        </r>
      </text>
    </comment>
    <comment ref="F56" authorId="0" shapeId="0" xr:uid="{3F32BA0C-D96A-4CBD-A7DC-2CFD57EF5302}">
      <text>
        <r>
          <rPr>
            <b/>
            <sz val="11"/>
            <color indexed="81"/>
            <rFont val="Tahoma"/>
            <family val="2"/>
          </rPr>
          <t>£3000 added originally, and £1000 vired 4/21
Less expenditure and repairs.  £3338 spent Oct 22 balance taken from Amenity Repairs Fund</t>
        </r>
      </text>
    </comment>
    <comment ref="F58" authorId="0" shapeId="0" xr:uid="{63C7487E-09D3-44A0-953D-265259C97A46}">
      <text>
        <r>
          <rPr>
            <b/>
            <sz val="9"/>
            <color indexed="81"/>
            <rFont val="Tahoma"/>
            <family val="2"/>
          </rPr>
          <t xml:space="preserve">PC vired £100 April 2022
</t>
        </r>
      </text>
    </comment>
    <comment ref="F59" authorId="0" shapeId="0" xr:uid="{83E3C981-6296-47F9-B78C-B7593B1D933E}">
      <text>
        <r>
          <rPr>
            <b/>
            <sz val="9"/>
            <color indexed="81"/>
            <rFont val="Tahoma"/>
            <family val="2"/>
          </rPr>
          <t xml:space="preserve">£200 vired 19/20
£200 vired 20/21
£200 vired 21/22
New pad PAV £94 AUG21
£300 vired April 2022
New pad Cannon £119.99 June 22
New part Cannon £95.99 June 22 </t>
        </r>
      </text>
    </comment>
    <comment ref="F60" authorId="0" shapeId="0" xr:uid="{5814EEBD-43C0-493A-A27E-A2602611536A}">
      <text>
        <r>
          <rPr>
            <b/>
            <sz val="9"/>
            <color indexed="81"/>
            <rFont val="Tahoma"/>
            <family val="2"/>
          </rPr>
          <t>£200 vired 19/20
£200 vired 20/21
£200 vired 21/22
£300 vired April 2022</t>
        </r>
      </text>
    </comment>
    <comment ref="F61" authorId="0" shapeId="0" xr:uid="{83996DBD-CBDF-4E26-B487-787A1E66E86A}">
      <text>
        <r>
          <rPr>
            <b/>
            <sz val="9"/>
            <color indexed="81"/>
            <rFont val="Tahoma"/>
            <family val="2"/>
          </rPr>
          <t>£2000 vired 4/20
£1000 vired 4/21
#538.83 Xmas Tree
273.07 Jubilee silver birches 2022</t>
        </r>
      </text>
    </comment>
    <comment ref="F62" authorId="0" shapeId="0" xr:uid="{5E366E36-75B6-4995-A1F4-67FB404655DB}">
      <text>
        <r>
          <rPr>
            <b/>
            <sz val="9"/>
            <color indexed="81"/>
            <rFont val="Tahoma"/>
            <family val="2"/>
          </rPr>
          <t xml:space="preserve">DCC CV-19 fund receipt
</t>
        </r>
      </text>
    </comment>
    <comment ref="F65" authorId="1" shapeId="0" xr:uid="{70B822FC-4E39-4D97-880E-E3027E8EEE6A}">
      <text>
        <r>
          <rPr>
            <b/>
            <sz val="9"/>
            <color indexed="81"/>
            <rFont val="Tahoma"/>
            <family val="2"/>
          </rPr>
          <t>Held in separate account as per guidelines (UTB)</t>
        </r>
      </text>
    </comment>
    <comment ref="F71" authorId="2" shapeId="0" xr:uid="{FAE2FEA7-F3DE-4408-81D7-F36E34D01BA1}">
      <text>
        <r>
          <rPr>
            <b/>
            <sz val="9"/>
            <color indexed="81"/>
            <rFont val="Tahoma"/>
            <family val="2"/>
          </rPr>
          <t>Paul Hayward:</t>
        </r>
        <r>
          <rPr>
            <sz val="9"/>
            <color indexed="81"/>
            <rFont val="Tahoma"/>
            <family val="2"/>
          </rPr>
          <t xml:space="preserve">
£5,000 transferred June 2022
£8,000 transferred Aug 2022</t>
        </r>
      </text>
    </comment>
    <comment ref="F72" authorId="0" shapeId="0" xr:uid="{8AAB5E2C-AA38-4E5C-91B7-3C107F5A8AD8}">
      <text>
        <r>
          <rPr>
            <b/>
            <sz val="9"/>
            <color indexed="81"/>
            <rFont val="Tahoma"/>
            <family val="2"/>
          </rPr>
          <t>£247.16 vired 4/20
£1000 grant May 2021
£836.58 spent June 2021 on FP3
£1000 grant June 2022</t>
        </r>
      </text>
    </comment>
  </commentList>
</comments>
</file>

<file path=xl/sharedStrings.xml><?xml version="1.0" encoding="utf-8"?>
<sst xmlns="http://schemas.openxmlformats.org/spreadsheetml/2006/main" count="92" uniqueCount="74">
  <si>
    <t>Cllr. C Burhop (Chair)</t>
  </si>
  <si>
    <t>RFO</t>
  </si>
  <si>
    <t>( C - F )</t>
  </si>
  <si>
    <t>G</t>
  </si>
  <si>
    <t>Available working funds:</t>
  </si>
  <si>
    <t>( D + E )</t>
  </si>
  <si>
    <t>F</t>
  </si>
  <si>
    <t>Total NPHPC reserves</t>
  </si>
  <si>
    <t>E</t>
  </si>
  <si>
    <t>Sub-Total: Non-earmarked reserves</t>
  </si>
  <si>
    <t>P3 (Footpath) Working Reserves</t>
  </si>
  <si>
    <t>General Reserves</t>
  </si>
  <si>
    <t>Non-earmarked reserves ( DEC. 2021 )</t>
  </si>
  <si>
    <t>D</t>
  </si>
  <si>
    <t>Sub-Total: Earmarked reserves</t>
  </si>
  <si>
    <t>5 years f. 2017</t>
  </si>
  <si>
    <t>NPHPC CIL receipts Fund (UTB)</t>
  </si>
  <si>
    <t>CV-19 Resilience</t>
  </si>
  <si>
    <t>n/a</t>
  </si>
  <si>
    <t>Tree / CCED Reserve</t>
  </si>
  <si>
    <t>Night Landing Site Sinking Fund</t>
  </si>
  <si>
    <t>Defibrillators Sinking Fund (AED)</t>
  </si>
  <si>
    <t>IT capital fund</t>
  </si>
  <si>
    <t>MUGA Improvement Sinking Fund</t>
  </si>
  <si>
    <t>Play Equipment Sinking Fund</t>
  </si>
  <si>
    <t>Allotment Deposits retained</t>
  </si>
  <si>
    <t>Allotment Reserve</t>
  </si>
  <si>
    <t>DAAT NLS Project</t>
  </si>
  <si>
    <t>WC Refurbishment Fund</t>
  </si>
  <si>
    <t>Election Costs Reserve Fund</t>
  </si>
  <si>
    <t>Platinum Jubilee Event Reserve</t>
  </si>
  <si>
    <t>Community Events Fund</t>
  </si>
  <si>
    <t>Parishes Together AED 2017/18</t>
  </si>
  <si>
    <t>Cemetery Wall Repair Fund</t>
  </si>
  <si>
    <t>NPHPC Neighbourhood Plan</t>
  </si>
  <si>
    <t>NPHPC Amenity Repairs Fund</t>
  </si>
  <si>
    <t>Venn Ottery Village Green Fund</t>
  </si>
  <si>
    <t>Spend By:</t>
  </si>
  <si>
    <t>Rev:</t>
  </si>
  <si>
    <t>Earmarked reserves as at Apr 2022</t>
  </si>
  <si>
    <t>C</t>
  </si>
  <si>
    <t>B</t>
  </si>
  <si>
    <t>Less, payments not yet approved (B)</t>
  </si>
  <si>
    <t>Less, payments not yet cleared</t>
  </si>
  <si>
    <t>Cash Assets held by Council</t>
  </si>
  <si>
    <t xml:space="preserve">Plus, any pre-payments made </t>
  </si>
  <si>
    <t>Plus, Receipts not yet reconciled</t>
  </si>
  <si>
    <t>Recon.</t>
  </si>
  <si>
    <t>Balance as per statements</t>
  </si>
  <si>
    <t>Lloyds Bank Plc - 32 day Notice Account</t>
  </si>
  <si>
    <t>Lloyds Bank Plc - Treasurers Account</t>
  </si>
  <si>
    <t>Unity Trust Bank (Instant Access Deposit)</t>
  </si>
  <si>
    <t>(CIL)</t>
  </si>
  <si>
    <t>Unity Trust Bank (No. 2 Current Account)</t>
  </si>
  <si>
    <t>Unity Trust Bank (No. 1 Current Account)</t>
  </si>
  <si>
    <t>Natwest Bank Plc - Current Account</t>
  </si>
  <si>
    <t>Represented by: ( see Bank reconciliation )</t>
  </si>
  <si>
    <t>( A - B )</t>
  </si>
  <si>
    <t>Actual Balance as per cash book figures</t>
  </si>
  <si>
    <t>Expenditure for year to date:</t>
  </si>
  <si>
    <r>
      <t xml:space="preserve">Less, payments </t>
    </r>
    <r>
      <rPr>
        <b/>
        <u/>
        <sz val="12"/>
        <color rgb="FFFF0000"/>
        <rFont val="Calibri"/>
        <family val="2"/>
        <scheme val="minor"/>
      </rPr>
      <t>to be</t>
    </r>
    <r>
      <rPr>
        <b/>
        <sz val="12"/>
        <color rgb="FFFF0000"/>
        <rFont val="Calibri"/>
        <family val="2"/>
        <scheme val="minor"/>
      </rPr>
      <t xml:space="preserve"> approved</t>
    </r>
  </si>
  <si>
    <t>A</t>
  </si>
  <si>
    <t>Balance as already approved:</t>
  </si>
  <si>
    <t>Auto-Cell</t>
  </si>
  <si>
    <t>Less, payments previously approved</t>
  </si>
  <si>
    <t>Plus, Income receipts</t>
  </si>
  <si>
    <t>UTB Deposit</t>
  </si>
  <si>
    <t>UTB 2</t>
  </si>
  <si>
    <t>UTB 1</t>
  </si>
  <si>
    <t>NWB CIL</t>
  </si>
  <si>
    <t>Lloyds 32day term</t>
  </si>
  <si>
    <t>Lloyds Current</t>
  </si>
  <si>
    <t>Opening Bank Balances 1/4/2022</t>
  </si>
  <si>
    <t>NPHPC Current Cashbook Summary 2022/23
( including earmarked reserves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</si>
</sst>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&quot;£&quot;#,##0.00;[Red]&quot;£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1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1" fillId="0" borderId="0" xfId="0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166" fontId="1" fillId="2" borderId="0" xfId="0" applyNumberFormat="1" applyFont="1" applyFill="1"/>
    <xf numFmtId="0" fontId="1" fillId="0" borderId="6" xfId="0" applyFont="1" applyBorder="1"/>
    <xf numFmtId="164" fontId="6" fillId="2" borderId="6" xfId="0" applyNumberFormat="1" applyFont="1" applyFill="1" applyBorder="1" applyAlignment="1">
      <alignment horizontal="right"/>
    </xf>
    <xf numFmtId="0" fontId="2" fillId="0" borderId="0" xfId="0" applyFont="1"/>
    <xf numFmtId="164" fontId="8" fillId="0" borderId="0" xfId="0" applyNumberFormat="1" applyFont="1" applyAlignment="1">
      <alignment horizontal="right"/>
    </xf>
    <xf numFmtId="17" fontId="8" fillId="0" borderId="0" xfId="0" applyNumberFormat="1" applyFont="1" applyAlignment="1">
      <alignment horizontal="center"/>
    </xf>
    <xf numFmtId="0" fontId="8" fillId="0" borderId="0" xfId="0" applyFont="1"/>
    <xf numFmtId="164" fontId="9" fillId="0" borderId="0" xfId="0" applyNumberFormat="1" applyFont="1" applyAlignment="1">
      <alignment horizontal="center"/>
    </xf>
    <xf numFmtId="0" fontId="6" fillId="3" borderId="7" xfId="0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0" fontId="6" fillId="3" borderId="6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164" fontId="10" fillId="0" borderId="9" xfId="0" applyNumberFormat="1" applyFont="1" applyBorder="1"/>
    <xf numFmtId="0" fontId="11" fillId="0" borderId="1" xfId="0" applyFont="1" applyBorder="1"/>
    <xf numFmtId="0" fontId="11" fillId="0" borderId="10" xfId="0" applyFont="1" applyBorder="1"/>
    <xf numFmtId="164" fontId="11" fillId="0" borderId="11" xfId="0" applyNumberFormat="1" applyFont="1" applyBorder="1"/>
    <xf numFmtId="0" fontId="12" fillId="0" borderId="0" xfId="0" applyFont="1"/>
    <xf numFmtId="0" fontId="11" fillId="0" borderId="12" xfId="0" applyFont="1" applyBorder="1"/>
    <xf numFmtId="49" fontId="11" fillId="0" borderId="0" xfId="0" applyNumberFormat="1" applyFont="1" applyAlignment="1">
      <alignment horizontal="center"/>
    </xf>
    <xf numFmtId="164" fontId="6" fillId="3" borderId="7" xfId="0" applyNumberFormat="1" applyFont="1" applyFill="1" applyBorder="1"/>
    <xf numFmtId="17" fontId="13" fillId="0" borderId="0" xfId="0" applyNumberFormat="1" applyFont="1" applyAlignment="1">
      <alignment horizontal="center"/>
    </xf>
    <xf numFmtId="0" fontId="13" fillId="0" borderId="12" xfId="0" applyFont="1" applyBorder="1"/>
    <xf numFmtId="164" fontId="6" fillId="5" borderId="4" xfId="0" applyNumberFormat="1" applyFont="1" applyFill="1" applyBorder="1"/>
    <xf numFmtId="0" fontId="6" fillId="0" borderId="12" xfId="0" applyFont="1" applyBorder="1"/>
    <xf numFmtId="164" fontId="6" fillId="0" borderId="11" xfId="0" applyNumberFormat="1" applyFont="1" applyBorder="1"/>
    <xf numFmtId="164" fontId="6" fillId="4" borderId="4" xfId="0" applyNumberFormat="1" applyFont="1" applyFill="1" applyBorder="1"/>
    <xf numFmtId="0" fontId="1" fillId="0" borderId="13" xfId="0" applyFont="1" applyBorder="1"/>
    <xf numFmtId="0" fontId="1" fillId="0" borderId="14" xfId="0" applyFont="1" applyBorder="1"/>
    <xf numFmtId="0" fontId="12" fillId="0" borderId="15" xfId="0" applyFont="1" applyBorder="1"/>
    <xf numFmtId="0" fontId="6" fillId="2" borderId="16" xfId="0" applyFont="1" applyFill="1" applyBorder="1" applyAlignment="1">
      <alignment horizontal="right"/>
    </xf>
    <xf numFmtId="164" fontId="6" fillId="2" borderId="16" xfId="0" applyNumberFormat="1" applyFont="1" applyFill="1" applyBorder="1" applyAlignment="1">
      <alignment horizontal="right"/>
    </xf>
    <xf numFmtId="164" fontId="7" fillId="6" borderId="2" xfId="0" applyNumberFormat="1" applyFont="1" applyFill="1" applyBorder="1" applyAlignment="1">
      <alignment horizontal="right"/>
    </xf>
    <xf numFmtId="164" fontId="7" fillId="6" borderId="3" xfId="0" applyNumberFormat="1" applyFont="1" applyFill="1" applyBorder="1" applyAlignment="1">
      <alignment horizontal="right"/>
    </xf>
    <xf numFmtId="0" fontId="7" fillId="0" borderId="0" xfId="0" applyFont="1"/>
    <xf numFmtId="164" fontId="7" fillId="0" borderId="0" xfId="0" applyNumberFormat="1" applyFont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166" fontId="7" fillId="3" borderId="2" xfId="0" applyNumberFormat="1" applyFont="1" applyFill="1" applyBorder="1" applyAlignment="1">
      <alignment horizontal="right"/>
    </xf>
    <xf numFmtId="166" fontId="7" fillId="3" borderId="3" xfId="0" applyNumberFormat="1" applyFont="1" applyFill="1" applyBorder="1" applyAlignment="1">
      <alignment horizontal="right"/>
    </xf>
    <xf numFmtId="0" fontId="15" fillId="0" borderId="0" xfId="0" applyFont="1"/>
    <xf numFmtId="0" fontId="6" fillId="0" borderId="16" xfId="0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5" fontId="6" fillId="7" borderId="2" xfId="0" applyNumberFormat="1" applyFont="1" applyFill="1" applyBorder="1" applyAlignment="1">
      <alignment horizontal="right"/>
    </xf>
    <xf numFmtId="165" fontId="6" fillId="7" borderId="3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ckl/Documents/NPHPC/5.%20NPHPC%20files/4.%20Financials/2.%202022-2023%20financials/1.%20Cashbook%20summary%20and%20analysis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Book Summary 22-23"/>
      <sheetName val="Annual 22-23"/>
      <sheetName val="Income Tab 22-23"/>
      <sheetName val="Staff Costs  22-23"/>
      <sheetName val="Admin 22-23"/>
      <sheetName val="Cemetery 22-23"/>
      <sheetName val="Allotments 22-23"/>
      <sheetName val="Surgery 22-23"/>
      <sheetName val="WC 22-23"/>
      <sheetName val="Parish Maintenance 22-23"/>
    </sheetNames>
    <sheetDataSet>
      <sheetData sheetId="0"/>
      <sheetData sheetId="1">
        <row r="17">
          <cell r="AH17">
            <v>76363.360000000001</v>
          </cell>
        </row>
        <row r="19">
          <cell r="J19">
            <v>64849.5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B6AA-743B-4D58-B2AF-E404738539BE}">
  <sheetPr>
    <pageSetUpPr fitToPage="1"/>
  </sheetPr>
  <dimension ref="A1:U82"/>
  <sheetViews>
    <sheetView tabSelected="1" zoomScaleNormal="100" workbookViewId="0">
      <selection activeCell="K78" sqref="K78"/>
    </sheetView>
  </sheetViews>
  <sheetFormatPr defaultColWidth="9.109375" defaultRowHeight="14.4" x14ac:dyDescent="0.3"/>
  <cols>
    <col min="1" max="1" width="10.109375" style="2" bestFit="1" customWidth="1"/>
    <col min="2" max="4" width="9.109375" style="1"/>
    <col min="5" max="5" width="13.5546875" style="1" customWidth="1"/>
    <col min="6" max="6" width="17.6640625" style="1" customWidth="1"/>
    <col min="7" max="7" width="15.6640625" style="1" bestFit="1" customWidth="1"/>
    <col min="8" max="8" width="8" style="1" customWidth="1"/>
    <col min="9" max="9" width="8.88671875" style="1" customWidth="1"/>
    <col min="10" max="10" width="9.109375" style="1"/>
    <col min="11" max="11" width="11.109375" style="1" customWidth="1"/>
    <col min="12" max="17" width="9.109375" style="1"/>
    <col min="18" max="18" width="10.5546875" style="1" bestFit="1" customWidth="1"/>
    <col min="19" max="20" width="9.5546875" style="1" bestFit="1" customWidth="1"/>
    <col min="21" max="16384" width="9.109375" style="1"/>
  </cols>
  <sheetData>
    <row r="1" spans="2:9" x14ac:dyDescent="0.3">
      <c r="B1" s="93" t="s">
        <v>73</v>
      </c>
      <c r="C1" s="93"/>
      <c r="D1" s="93"/>
      <c r="E1" s="93"/>
      <c r="F1" s="93"/>
      <c r="G1" s="93"/>
    </row>
    <row r="2" spans="2:9" ht="15" customHeight="1" x14ac:dyDescent="0.3">
      <c r="B2" s="93"/>
      <c r="C2" s="93"/>
      <c r="D2" s="93"/>
      <c r="E2" s="93"/>
      <c r="F2" s="93"/>
      <c r="G2" s="93"/>
    </row>
    <row r="3" spans="2:9" ht="15" customHeight="1" x14ac:dyDescent="0.3">
      <c r="B3" s="93"/>
      <c r="C3" s="93"/>
      <c r="D3" s="93"/>
      <c r="E3" s="93"/>
      <c r="F3" s="93"/>
      <c r="G3" s="93"/>
    </row>
    <row r="4" spans="2:9" x14ac:dyDescent="0.3">
      <c r="B4" s="93"/>
      <c r="C4" s="93"/>
      <c r="D4" s="93"/>
      <c r="E4" s="93"/>
      <c r="F4" s="93"/>
      <c r="G4" s="93"/>
    </row>
    <row r="5" spans="2:9" ht="15.6" x14ac:dyDescent="0.3">
      <c r="B5" s="77" t="s">
        <v>72</v>
      </c>
      <c r="F5" s="92">
        <v>104944.42</v>
      </c>
      <c r="G5" s="91"/>
    </row>
    <row r="6" spans="2:9" ht="15.6" x14ac:dyDescent="0.3">
      <c r="B6" s="54" t="s">
        <v>71</v>
      </c>
      <c r="F6" s="90">
        <v>7853.55</v>
      </c>
      <c r="G6" s="89"/>
    </row>
    <row r="7" spans="2:9" ht="15.6" x14ac:dyDescent="0.3">
      <c r="B7" s="54" t="s">
        <v>70</v>
      </c>
      <c r="F7" s="90">
        <v>0</v>
      </c>
      <c r="G7" s="89"/>
    </row>
    <row r="8" spans="2:9" ht="15.6" x14ac:dyDescent="0.3">
      <c r="B8" s="54" t="s">
        <v>69</v>
      </c>
      <c r="F8" s="90">
        <v>0</v>
      </c>
      <c r="G8" s="89"/>
    </row>
    <row r="9" spans="2:9" ht="15.6" x14ac:dyDescent="0.3">
      <c r="B9" s="54" t="s">
        <v>68</v>
      </c>
      <c r="F9" s="90">
        <v>29465.46</v>
      </c>
      <c r="G9" s="89"/>
    </row>
    <row r="10" spans="2:9" ht="15.6" x14ac:dyDescent="0.3">
      <c r="B10" s="54" t="s">
        <v>67</v>
      </c>
      <c r="F10" s="90">
        <v>17595.21</v>
      </c>
      <c r="G10" s="89"/>
    </row>
    <row r="11" spans="2:9" ht="15.6" x14ac:dyDescent="0.3">
      <c r="B11" s="54" t="s">
        <v>66</v>
      </c>
      <c r="F11" s="90">
        <v>50030.2</v>
      </c>
      <c r="G11" s="89"/>
    </row>
    <row r="12" spans="2:9" ht="15.6" x14ac:dyDescent="0.3">
      <c r="B12" s="54"/>
      <c r="F12" s="79"/>
      <c r="G12" s="79"/>
    </row>
    <row r="13" spans="2:9" ht="15.6" x14ac:dyDescent="0.3">
      <c r="B13" s="77" t="s">
        <v>65</v>
      </c>
      <c r="F13" s="88">
        <f>'[1]Annual 22-23'!J19</f>
        <v>64849.5</v>
      </c>
      <c r="G13" s="87"/>
      <c r="H13" s="81" t="s">
        <v>63</v>
      </c>
      <c r="I13" s="80"/>
    </row>
    <row r="14" spans="2:9" ht="15.6" x14ac:dyDescent="0.3">
      <c r="B14" s="54"/>
      <c r="F14" s="79"/>
      <c r="G14" s="79"/>
      <c r="H14" s="84"/>
      <c r="I14" s="84"/>
    </row>
    <row r="15" spans="2:9" ht="16.2" thickBot="1" x14ac:dyDescent="0.35">
      <c r="B15" s="54"/>
      <c r="F15" s="86">
        <f>F5+F13</f>
        <v>169793.91999999998</v>
      </c>
      <c r="G15" s="85"/>
      <c r="H15" s="84"/>
      <c r="I15" s="84"/>
    </row>
    <row r="16" spans="2:9" ht="16.2" thickTop="1" x14ac:dyDescent="0.3">
      <c r="B16" s="54"/>
      <c r="F16" s="79"/>
      <c r="G16" s="79"/>
      <c r="H16" s="84"/>
      <c r="I16" s="84"/>
    </row>
    <row r="17" spans="2:10" ht="15.6" x14ac:dyDescent="0.3">
      <c r="B17" s="71" t="s">
        <v>64</v>
      </c>
      <c r="F17" s="83">
        <f>'[1]Annual 22-23'!AH17</f>
        <v>76363.360000000001</v>
      </c>
      <c r="G17" s="82"/>
      <c r="H17" s="81" t="s">
        <v>63</v>
      </c>
      <c r="I17" s="80"/>
    </row>
    <row r="18" spans="2:10" ht="15.6" x14ac:dyDescent="0.3">
      <c r="B18" s="54"/>
      <c r="F18" s="79"/>
      <c r="G18" s="79"/>
    </row>
    <row r="19" spans="2:10" ht="16.2" thickBot="1" x14ac:dyDescent="0.35">
      <c r="B19" s="77" t="s">
        <v>62</v>
      </c>
      <c r="F19" s="68">
        <f>F15-F17</f>
        <v>93430.559999999983</v>
      </c>
      <c r="G19" s="67"/>
      <c r="H19" s="8" t="s">
        <v>61</v>
      </c>
      <c r="I19" s="78"/>
      <c r="J19" s="11"/>
    </row>
    <row r="20" spans="2:10" ht="16.2" thickTop="1" x14ac:dyDescent="0.3">
      <c r="B20" s="77"/>
      <c r="F20" s="76"/>
      <c r="G20" s="75"/>
    </row>
    <row r="21" spans="2:10" ht="15.6" x14ac:dyDescent="0.3">
      <c r="B21" s="44" t="s">
        <v>60</v>
      </c>
      <c r="F21" s="74"/>
      <c r="G21" s="73"/>
      <c r="H21" s="8" t="s">
        <v>41</v>
      </c>
    </row>
    <row r="22" spans="2:10" ht="15.6" x14ac:dyDescent="0.3">
      <c r="B22" s="44"/>
      <c r="F22" s="72"/>
      <c r="G22" s="72"/>
      <c r="H22" s="8"/>
    </row>
    <row r="23" spans="2:10" ht="15.6" x14ac:dyDescent="0.3">
      <c r="B23" s="71" t="s">
        <v>59</v>
      </c>
      <c r="F23" s="70">
        <f>F17+F21</f>
        <v>76363.360000000001</v>
      </c>
      <c r="G23" s="69"/>
      <c r="H23" s="8"/>
    </row>
    <row r="24" spans="2:10" ht="15.6" x14ac:dyDescent="0.3">
      <c r="B24" s="54"/>
      <c r="F24" s="54"/>
      <c r="G24" s="54"/>
    </row>
    <row r="25" spans="2:10" ht="16.2" thickBot="1" x14ac:dyDescent="0.35">
      <c r="B25" s="54" t="s">
        <v>58</v>
      </c>
      <c r="F25" s="68">
        <f>F19-F21</f>
        <v>93430.559999999983</v>
      </c>
      <c r="G25" s="67"/>
      <c r="H25" s="8" t="s">
        <v>40</v>
      </c>
      <c r="I25" s="8" t="s">
        <v>57</v>
      </c>
    </row>
    <row r="26" spans="2:10" ht="15" thickTop="1" x14ac:dyDescent="0.3">
      <c r="F26"/>
    </row>
    <row r="27" spans="2:10" ht="15.6" x14ac:dyDescent="0.3">
      <c r="B27" s="66" t="s">
        <v>56</v>
      </c>
      <c r="C27" s="65"/>
      <c r="D27" s="65"/>
      <c r="E27" s="65"/>
      <c r="F27" s="65"/>
      <c r="G27" s="64"/>
    </row>
    <row r="28" spans="2:10" ht="15.6" x14ac:dyDescent="0.3">
      <c r="B28" s="61" t="s">
        <v>55</v>
      </c>
      <c r="C28" s="54"/>
      <c r="D28" s="54"/>
      <c r="E28" s="54"/>
      <c r="F28" s="58"/>
      <c r="G28" s="63">
        <v>0</v>
      </c>
    </row>
    <row r="29" spans="2:10" ht="15.6" x14ac:dyDescent="0.3">
      <c r="B29" s="61" t="s">
        <v>54</v>
      </c>
      <c r="C29" s="54"/>
      <c r="D29" s="54"/>
      <c r="E29" s="54"/>
      <c r="F29" s="58">
        <v>44835</v>
      </c>
      <c r="G29" s="62">
        <v>29179.46</v>
      </c>
      <c r="J29" s="22"/>
    </row>
    <row r="30" spans="2:10" ht="15.6" x14ac:dyDescent="0.3">
      <c r="B30" s="61" t="s">
        <v>53</v>
      </c>
      <c r="C30" s="54"/>
      <c r="D30" s="54"/>
      <c r="E30" s="54"/>
      <c r="F30" s="58">
        <v>44835</v>
      </c>
      <c r="G30" s="62">
        <v>13184.21</v>
      </c>
      <c r="H30" s="22" t="s">
        <v>52</v>
      </c>
      <c r="J30" s="22"/>
    </row>
    <row r="31" spans="2:10" ht="15.6" x14ac:dyDescent="0.3">
      <c r="B31" s="61" t="s">
        <v>51</v>
      </c>
      <c r="C31" s="54"/>
      <c r="D31" s="54"/>
      <c r="E31" s="54"/>
      <c r="F31" s="58">
        <v>44835</v>
      </c>
      <c r="G31" s="62">
        <v>50149.11</v>
      </c>
      <c r="J31" s="22"/>
    </row>
    <row r="32" spans="2:10" ht="15.6" x14ac:dyDescent="0.3">
      <c r="B32" s="61" t="s">
        <v>50</v>
      </c>
      <c r="C32" s="54"/>
      <c r="D32" s="54"/>
      <c r="E32" s="54"/>
      <c r="F32" s="58">
        <v>44835</v>
      </c>
      <c r="G32" s="62">
        <v>917.78</v>
      </c>
    </row>
    <row r="33" spans="1:14" ht="15.6" x14ac:dyDescent="0.3">
      <c r="B33" s="61" t="s">
        <v>49</v>
      </c>
      <c r="C33" s="54"/>
      <c r="D33" s="54"/>
      <c r="E33" s="54"/>
      <c r="F33" s="58">
        <v>44835</v>
      </c>
      <c r="G33" s="60">
        <v>0</v>
      </c>
    </row>
    <row r="34" spans="1:14" ht="16.2" thickBot="1" x14ac:dyDescent="0.35">
      <c r="B34" s="59" t="s">
        <v>48</v>
      </c>
      <c r="C34" s="54"/>
      <c r="D34" s="54"/>
      <c r="E34" s="54"/>
      <c r="F34" s="58">
        <v>44835</v>
      </c>
      <c r="G34" s="57">
        <f>G28+G32+G33+G29+G31+G30</f>
        <v>93430.56</v>
      </c>
      <c r="H34" s="56" t="s">
        <v>47</v>
      </c>
    </row>
    <row r="35" spans="1:14" ht="16.2" thickTop="1" x14ac:dyDescent="0.3">
      <c r="B35" s="55" t="s">
        <v>46</v>
      </c>
      <c r="C35" s="54"/>
      <c r="D35" s="54"/>
      <c r="E35" s="54"/>
      <c r="F35" s="54"/>
      <c r="G35" s="53"/>
    </row>
    <row r="36" spans="1:14" ht="15.6" x14ac:dyDescent="0.3">
      <c r="B36" s="52" t="s">
        <v>45</v>
      </c>
      <c r="C36" s="51"/>
      <c r="D36" s="51"/>
      <c r="E36" s="51"/>
      <c r="F36" s="51"/>
      <c r="G36" s="50"/>
    </row>
    <row r="37" spans="1:14" ht="16.2" thickBot="1" x14ac:dyDescent="0.35">
      <c r="B37" s="49" t="s">
        <v>44</v>
      </c>
      <c r="C37" s="48"/>
      <c r="D37" s="48"/>
      <c r="E37" s="48"/>
      <c r="F37" s="47">
        <f>G34+G35+G36</f>
        <v>93430.56</v>
      </c>
      <c r="G37" s="46"/>
    </row>
    <row r="38" spans="1:14" ht="16.2" thickTop="1" x14ac:dyDescent="0.3">
      <c r="B38" s="44" t="s">
        <v>43</v>
      </c>
      <c r="F38" s="45"/>
      <c r="G38" s="42"/>
    </row>
    <row r="39" spans="1:14" ht="15.6" x14ac:dyDescent="0.3">
      <c r="B39" s="44" t="s">
        <v>42</v>
      </c>
      <c r="F39" s="43"/>
      <c r="G39" s="42"/>
      <c r="H39" s="8" t="s">
        <v>41</v>
      </c>
    </row>
    <row r="40" spans="1:14" ht="16.2" thickBot="1" x14ac:dyDescent="0.35">
      <c r="B40" s="41"/>
      <c r="F40" s="40">
        <f>F37+G38+G39</f>
        <v>93430.56</v>
      </c>
      <c r="G40" s="40"/>
      <c r="H40" s="8" t="s">
        <v>40</v>
      </c>
    </row>
    <row r="41" spans="1:14" ht="15.6" thickTop="1" thickBot="1" x14ac:dyDescent="0.35">
      <c r="B41" s="39"/>
      <c r="C41" s="39"/>
      <c r="D41" s="39"/>
      <c r="E41" s="39"/>
      <c r="F41" s="39"/>
      <c r="G41" s="39"/>
      <c r="H41" s="39"/>
      <c r="I41" s="39"/>
      <c r="K41" s="38">
        <f>F25-F40</f>
        <v>0</v>
      </c>
    </row>
    <row r="42" spans="1:14" ht="16.2" thickTop="1" x14ac:dyDescent="0.3">
      <c r="B42" s="37" t="s">
        <v>39</v>
      </c>
      <c r="C42" s="37"/>
      <c r="D42" s="37"/>
      <c r="E42" s="37"/>
      <c r="F42" s="37"/>
    </row>
    <row r="43" spans="1:14" x14ac:dyDescent="0.3">
      <c r="A43" s="2" t="s">
        <v>38</v>
      </c>
      <c r="B43" s="36"/>
      <c r="C43" s="36"/>
      <c r="D43" s="36"/>
      <c r="E43" s="36"/>
      <c r="F43" s="36"/>
      <c r="G43" s="36"/>
      <c r="H43" s="17" t="s">
        <v>37</v>
      </c>
      <c r="I43" s="17"/>
    </row>
    <row r="44" spans="1:14" ht="15.6" x14ac:dyDescent="0.3">
      <c r="A44" s="35">
        <v>44287</v>
      </c>
      <c r="B44" s="11" t="s">
        <v>36</v>
      </c>
      <c r="C44" s="11"/>
      <c r="D44" s="11"/>
      <c r="E44" s="11"/>
      <c r="F44" s="15">
        <f>5000-2750-100-90</f>
        <v>2060</v>
      </c>
      <c r="G44" s="15"/>
      <c r="H44" s="23" t="s">
        <v>18</v>
      </c>
      <c r="I44" s="6"/>
    </row>
    <row r="45" spans="1:14" ht="15.6" x14ac:dyDescent="0.3">
      <c r="A45" s="16"/>
      <c r="B45" s="11" t="s">
        <v>35</v>
      </c>
      <c r="C45" s="11"/>
      <c r="D45" s="11"/>
      <c r="E45" s="11"/>
      <c r="F45" s="15">
        <f>12500+2000-8494-340-55-52-24-39-8-13-3374.22</f>
        <v>2100.7800000000002</v>
      </c>
      <c r="G45" s="15"/>
      <c r="H45" s="23" t="s">
        <v>18</v>
      </c>
      <c r="I45" s="6"/>
      <c r="N45"/>
    </row>
    <row r="46" spans="1:14" ht="15.6" x14ac:dyDescent="0.3">
      <c r="A46" s="16"/>
      <c r="B46" s="11" t="s">
        <v>34</v>
      </c>
      <c r="C46" s="11"/>
      <c r="D46" s="11"/>
      <c r="E46" s="11"/>
      <c r="F46" s="15">
        <f>7741-5975-12-67.5-4</f>
        <v>1682.5</v>
      </c>
      <c r="G46" s="15"/>
      <c r="H46" s="23" t="s">
        <v>18</v>
      </c>
      <c r="I46" s="6"/>
      <c r="N46"/>
    </row>
    <row r="47" spans="1:14" ht="15.6" x14ac:dyDescent="0.3">
      <c r="A47" s="16"/>
      <c r="B47" s="11" t="s">
        <v>33</v>
      </c>
      <c r="C47" s="11"/>
      <c r="D47" s="11"/>
      <c r="E47" s="11"/>
      <c r="F47" s="15">
        <f>4223.9+411.45+2000+2000</f>
        <v>8635.3499999999985</v>
      </c>
      <c r="G47" s="15"/>
      <c r="H47" s="23" t="s">
        <v>18</v>
      </c>
      <c r="I47" s="6"/>
      <c r="N47"/>
    </row>
    <row r="48" spans="1:14" ht="16.5" hidden="1" customHeight="1" x14ac:dyDescent="0.3">
      <c r="A48" s="16"/>
      <c r="B48" s="26" t="s">
        <v>32</v>
      </c>
      <c r="C48" s="26"/>
      <c r="D48" s="26"/>
      <c r="E48" s="26"/>
      <c r="F48" s="33">
        <v>0</v>
      </c>
      <c r="G48" s="33"/>
      <c r="H48" s="32"/>
      <c r="I48" s="31"/>
      <c r="K48"/>
    </row>
    <row r="49" spans="1:21" ht="15.6" x14ac:dyDescent="0.3">
      <c r="A49" s="16"/>
      <c r="B49" s="26" t="s">
        <v>31</v>
      </c>
      <c r="C49" s="26"/>
      <c r="D49" s="26"/>
      <c r="E49" s="26"/>
      <c r="F49" s="34">
        <f>1053+295+795-2301.6-704+2620+585-99.99-240.01-397.6+695.25+3950+20+100-695.14-700-137.5</f>
        <v>4837.41</v>
      </c>
      <c r="G49" s="34"/>
      <c r="H49" s="23" t="s">
        <v>18</v>
      </c>
      <c r="I49" s="6"/>
      <c r="O49"/>
      <c r="P49"/>
    </row>
    <row r="50" spans="1:21" ht="15.6" x14ac:dyDescent="0.3">
      <c r="A50" s="16"/>
      <c r="B50" s="26" t="s">
        <v>30</v>
      </c>
      <c r="C50" s="26"/>
      <c r="D50" s="26"/>
      <c r="E50" s="26"/>
      <c r="F50" s="34">
        <v>0</v>
      </c>
      <c r="G50" s="34"/>
      <c r="H50" s="23" t="s">
        <v>18</v>
      </c>
      <c r="I50" s="6"/>
      <c r="O50"/>
      <c r="P50"/>
    </row>
    <row r="51" spans="1:21" ht="15.6" x14ac:dyDescent="0.3">
      <c r="A51" s="16"/>
      <c r="B51" s="26" t="s">
        <v>29</v>
      </c>
      <c r="C51" s="26"/>
      <c r="D51" s="26"/>
      <c r="E51" s="26"/>
      <c r="F51" s="34">
        <f>1500+400+400+400</f>
        <v>2700</v>
      </c>
      <c r="G51" s="34"/>
      <c r="H51" s="23" t="s">
        <v>18</v>
      </c>
      <c r="I51" s="6"/>
    </row>
    <row r="52" spans="1:21" ht="15.6" x14ac:dyDescent="0.3">
      <c r="A52" s="16"/>
      <c r="B52" s="26" t="s">
        <v>28</v>
      </c>
      <c r="C52" s="26"/>
      <c r="D52" s="26"/>
      <c r="E52" s="26"/>
      <c r="F52" s="34">
        <f>15000+5000+2000-487.4-1300-487.4-500+5500+1410-67-108.46</f>
        <v>25959.739999999998</v>
      </c>
      <c r="G52" s="34"/>
      <c r="H52" s="23" t="s">
        <v>18</v>
      </c>
      <c r="I52" s="6"/>
    </row>
    <row r="53" spans="1:21" ht="15.6" hidden="1" x14ac:dyDescent="0.3">
      <c r="A53" s="16"/>
      <c r="B53" s="26" t="s">
        <v>27</v>
      </c>
      <c r="C53" s="26"/>
      <c r="D53" s="26"/>
      <c r="E53" s="26"/>
      <c r="F53" s="33">
        <f>1000+3476.57+300-6490.36+1500+50+163.79</f>
        <v>0</v>
      </c>
      <c r="G53" s="33"/>
      <c r="H53" s="32"/>
      <c r="I53" s="31"/>
    </row>
    <row r="54" spans="1:21" ht="15.6" x14ac:dyDescent="0.3">
      <c r="A54" s="16"/>
      <c r="B54" s="11" t="s">
        <v>26</v>
      </c>
      <c r="C54" s="11"/>
      <c r="D54" s="11"/>
      <c r="E54" s="11"/>
      <c r="F54" s="15">
        <f>304.1-291.66</f>
        <v>12.439999999999998</v>
      </c>
      <c r="G54" s="15"/>
      <c r="H54" s="29" t="s">
        <v>18</v>
      </c>
      <c r="I54" s="6"/>
    </row>
    <row r="55" spans="1:21" ht="15.6" x14ac:dyDescent="0.3">
      <c r="A55" s="16"/>
      <c r="B55" s="11" t="s">
        <v>25</v>
      </c>
      <c r="C55" s="11"/>
      <c r="D55" s="11"/>
      <c r="E55" s="11"/>
      <c r="F55" s="15">
        <f>50+50+50+50+50+50+50</f>
        <v>350</v>
      </c>
      <c r="G55" s="15"/>
      <c r="H55" s="29" t="s">
        <v>18</v>
      </c>
      <c r="I55" s="6"/>
    </row>
    <row r="56" spans="1:21" ht="15.6" x14ac:dyDescent="0.3">
      <c r="A56" s="16"/>
      <c r="B56" s="11" t="s">
        <v>24</v>
      </c>
      <c r="C56" s="11"/>
      <c r="D56" s="11"/>
      <c r="E56" s="11"/>
      <c r="F56" s="15">
        <v>0</v>
      </c>
      <c r="G56" s="15"/>
      <c r="H56" s="29" t="s">
        <v>18</v>
      </c>
      <c r="I56" s="6"/>
      <c r="R56" s="30"/>
      <c r="S56" s="30"/>
      <c r="T56" s="30"/>
    </row>
    <row r="57" spans="1:21" ht="15.6" x14ac:dyDescent="0.3">
      <c r="A57" s="16"/>
      <c r="B57" s="11" t="s">
        <v>23</v>
      </c>
      <c r="C57" s="11"/>
      <c r="D57" s="11"/>
      <c r="E57" s="11"/>
      <c r="F57" s="15">
        <v>3000</v>
      </c>
      <c r="G57" s="15"/>
      <c r="H57" s="29" t="s">
        <v>18</v>
      </c>
      <c r="I57" s="6"/>
      <c r="R57" s="30"/>
      <c r="S57" s="30"/>
      <c r="T57" s="30"/>
    </row>
    <row r="58" spans="1:21" ht="15.6" x14ac:dyDescent="0.3">
      <c r="A58" s="16"/>
      <c r="B58" s="11" t="s">
        <v>22</v>
      </c>
      <c r="C58" s="11"/>
      <c r="D58" s="11"/>
      <c r="E58" s="11"/>
      <c r="F58" s="15">
        <f>500-250+250-400+100</f>
        <v>200</v>
      </c>
      <c r="G58" s="15"/>
      <c r="H58" s="29" t="s">
        <v>18</v>
      </c>
      <c r="I58" s="6"/>
      <c r="R58" s="30"/>
      <c r="S58" s="30"/>
      <c r="T58" s="30"/>
    </row>
    <row r="59" spans="1:21" ht="15.6" x14ac:dyDescent="0.3">
      <c r="A59" s="16"/>
      <c r="B59" s="11" t="s">
        <v>21</v>
      </c>
      <c r="C59" s="11"/>
      <c r="D59" s="11"/>
      <c r="E59" s="11"/>
      <c r="F59" s="15">
        <f>200+200+200-94+94+300-95.99-119.99</f>
        <v>684.02</v>
      </c>
      <c r="G59" s="15"/>
      <c r="H59" s="29" t="s">
        <v>18</v>
      </c>
      <c r="I59" s="6"/>
      <c r="S59" s="21"/>
      <c r="U59"/>
    </row>
    <row r="60" spans="1:21" ht="15.6" x14ac:dyDescent="0.3">
      <c r="A60" s="16"/>
      <c r="B60" s="11" t="s">
        <v>20</v>
      </c>
      <c r="C60" s="11"/>
      <c r="D60" s="11"/>
      <c r="E60" s="11"/>
      <c r="F60" s="15">
        <f>200+200+200+300</f>
        <v>900</v>
      </c>
      <c r="G60" s="15"/>
      <c r="H60" s="29" t="s">
        <v>18</v>
      </c>
      <c r="I60" s="6"/>
      <c r="S60" s="21"/>
      <c r="T60" s="21"/>
      <c r="U60"/>
    </row>
    <row r="61" spans="1:21" ht="15.6" x14ac:dyDescent="0.3">
      <c r="A61" s="16"/>
      <c r="B61" s="11" t="s">
        <v>19</v>
      </c>
      <c r="C61" s="11"/>
      <c r="D61" s="11"/>
      <c r="E61" s="11"/>
      <c r="F61" s="15">
        <f>2033.61-150-273.07-156</f>
        <v>1454.54</v>
      </c>
      <c r="G61" s="15"/>
      <c r="H61" s="29" t="s">
        <v>18</v>
      </c>
      <c r="I61" s="6"/>
      <c r="S61" s="21"/>
      <c r="T61" s="21"/>
      <c r="U61"/>
    </row>
    <row r="62" spans="1:21" ht="15.6" x14ac:dyDescent="0.3">
      <c r="A62" s="16"/>
      <c r="B62" s="11" t="s">
        <v>17</v>
      </c>
      <c r="C62" s="11"/>
      <c r="D62" s="11"/>
      <c r="E62" s="11"/>
      <c r="F62" s="15">
        <f>495+500-226.06-299.85-244.15+58.57+199.95-331.3-25.97-126.19</f>
        <v>0</v>
      </c>
      <c r="G62" s="15"/>
      <c r="H62" s="28"/>
      <c r="I62" s="7"/>
      <c r="S62" s="21"/>
      <c r="T62" s="21"/>
      <c r="U62"/>
    </row>
    <row r="63" spans="1:21" ht="15.6" x14ac:dyDescent="0.3">
      <c r="A63" s="16"/>
      <c r="B63" s="11"/>
      <c r="C63" s="11"/>
      <c r="D63" s="11"/>
      <c r="E63" s="11"/>
      <c r="F63" s="15"/>
      <c r="G63" s="15"/>
      <c r="H63" s="28"/>
      <c r="I63" s="7"/>
      <c r="S63" s="21"/>
      <c r="T63" s="21"/>
      <c r="U63"/>
    </row>
    <row r="64" spans="1:21" ht="15.6" x14ac:dyDescent="0.3">
      <c r="A64" s="16"/>
      <c r="B64" s="11"/>
      <c r="C64" s="11"/>
      <c r="D64" s="11"/>
      <c r="E64" s="11"/>
      <c r="F64" s="15"/>
      <c r="G64" s="15"/>
      <c r="H64" s="27"/>
      <c r="I64" s="6"/>
      <c r="S64" s="21"/>
      <c r="T64" s="21"/>
      <c r="U64"/>
    </row>
    <row r="65" spans="1:21" ht="15.6" x14ac:dyDescent="0.3">
      <c r="A65" s="16"/>
      <c r="B65" s="26" t="s">
        <v>16</v>
      </c>
      <c r="C65" s="26"/>
      <c r="D65" s="26"/>
      <c r="E65" s="26"/>
      <c r="F65" s="25">
        <f>625.5+432.85+303.75+589.49+1215+1496.7+4519.23+7112.94+1371.75-4375-72-18</f>
        <v>13202.21</v>
      </c>
      <c r="G65" s="24"/>
      <c r="H65" s="23" t="s">
        <v>15</v>
      </c>
      <c r="I65" s="6"/>
      <c r="J65" s="22"/>
      <c r="S65" s="21"/>
      <c r="T65" s="21"/>
      <c r="U65"/>
    </row>
    <row r="66" spans="1:21" x14ac:dyDescent="0.3">
      <c r="A66" s="16"/>
      <c r="F66" s="20"/>
      <c r="G66" s="20"/>
    </row>
    <row r="67" spans="1:21" ht="15.6" x14ac:dyDescent="0.3">
      <c r="A67" s="16"/>
      <c r="B67" s="11" t="s">
        <v>14</v>
      </c>
      <c r="C67" s="11"/>
      <c r="D67" s="11"/>
      <c r="E67" s="11"/>
      <c r="F67" s="13">
        <f>F44+F45+F46+F49+F51+F52+F53+F65+F48+F54+F56+F57+F58+F47+F59+F60+F61+F62+F50+F55</f>
        <v>67778.989999999991</v>
      </c>
      <c r="G67" s="13"/>
      <c r="H67" s="8" t="s">
        <v>13</v>
      </c>
    </row>
    <row r="68" spans="1:21" x14ac:dyDescent="0.3">
      <c r="A68" s="16"/>
      <c r="F68" s="19"/>
      <c r="G68" s="19"/>
    </row>
    <row r="69" spans="1:21" ht="15.6" x14ac:dyDescent="0.3">
      <c r="A69" s="16"/>
      <c r="B69" s="11" t="s">
        <v>12</v>
      </c>
      <c r="C69" s="11"/>
      <c r="D69" s="11"/>
      <c r="E69" s="11"/>
      <c r="F69" s="19"/>
      <c r="G69" s="19"/>
    </row>
    <row r="70" spans="1:21" ht="15.6" x14ac:dyDescent="0.3">
      <c r="A70" s="16"/>
      <c r="B70" s="8"/>
      <c r="C70" s="8"/>
      <c r="D70" s="8"/>
      <c r="E70" s="8"/>
      <c r="F70" s="18"/>
      <c r="G70" s="18"/>
    </row>
    <row r="71" spans="1:21" ht="15.6" x14ac:dyDescent="0.3">
      <c r="A71" s="16"/>
      <c r="B71" s="11" t="s">
        <v>11</v>
      </c>
      <c r="C71" s="11"/>
      <c r="D71" s="11"/>
      <c r="E71" s="11"/>
      <c r="F71" s="15">
        <f>21250-5100+3400-4699-6735+11434-400+4600-5000+2068.1-5000-8000</f>
        <v>7818.0999999999985</v>
      </c>
      <c r="G71" s="15"/>
      <c r="H71" s="17"/>
      <c r="I71" s="17"/>
      <c r="J71" s="17"/>
      <c r="K71" s="17"/>
    </row>
    <row r="72" spans="1:21" ht="15.6" x14ac:dyDescent="0.3">
      <c r="A72" s="16"/>
      <c r="B72" s="11" t="s">
        <v>10</v>
      </c>
      <c r="C72" s="11"/>
      <c r="D72" s="11"/>
      <c r="E72" s="11"/>
      <c r="F72" s="15">
        <f>450-100-25-22.16+550-100+247.16+450-187.22-254.88-181.88+1000-836.58+1000-9.6-59.96</f>
        <v>1919.88</v>
      </c>
      <c r="G72" s="15"/>
      <c r="H72" s="6"/>
      <c r="I72" s="6"/>
    </row>
    <row r="73" spans="1:21" x14ac:dyDescent="0.3">
      <c r="B73" s="7"/>
      <c r="C73" s="7"/>
      <c r="D73" s="7"/>
      <c r="E73" s="7"/>
      <c r="F73" s="14"/>
      <c r="G73" s="14"/>
    </row>
    <row r="74" spans="1:21" ht="15.6" x14ac:dyDescent="0.3">
      <c r="B74" s="11" t="s">
        <v>9</v>
      </c>
      <c r="C74" s="11"/>
      <c r="D74" s="11"/>
      <c r="E74" s="11"/>
      <c r="F74" s="13">
        <f>SUM(F71:F73)</f>
        <v>9737.98</v>
      </c>
      <c r="G74" s="13"/>
      <c r="H74" s="8" t="s">
        <v>8</v>
      </c>
    </row>
    <row r="75" spans="1:21" x14ac:dyDescent="0.3">
      <c r="F75" s="7"/>
      <c r="G75" s="7"/>
    </row>
    <row r="76" spans="1:21" ht="15.6" x14ac:dyDescent="0.3">
      <c r="B76" s="11" t="s">
        <v>7</v>
      </c>
      <c r="C76" s="11"/>
      <c r="D76" s="11"/>
      <c r="E76" s="11"/>
      <c r="F76" s="13">
        <f>F67+F74</f>
        <v>77516.969999999987</v>
      </c>
      <c r="G76" s="12"/>
      <c r="H76" s="8" t="s">
        <v>6</v>
      </c>
      <c r="I76" s="8" t="s">
        <v>5</v>
      </c>
    </row>
    <row r="77" spans="1:21" x14ac:dyDescent="0.3">
      <c r="F77" s="7"/>
      <c r="G77" s="7"/>
    </row>
    <row r="78" spans="1:21" ht="15.6" x14ac:dyDescent="0.3">
      <c r="B78" s="11" t="s">
        <v>4</v>
      </c>
      <c r="C78" s="11"/>
      <c r="D78" s="11"/>
      <c r="E78" s="11"/>
      <c r="F78" s="10">
        <f>F25-F76</f>
        <v>15913.589999999997</v>
      </c>
      <c r="G78" s="9"/>
      <c r="H78" s="8" t="s">
        <v>3</v>
      </c>
      <c r="I78" s="8" t="s">
        <v>2</v>
      </c>
    </row>
    <row r="80" spans="1:21" x14ac:dyDescent="0.3">
      <c r="B80" s="6" t="s">
        <v>1</v>
      </c>
      <c r="C80" s="6"/>
      <c r="D80" s="6"/>
      <c r="E80" s="5"/>
      <c r="F80" s="3"/>
      <c r="G80" s="3"/>
      <c r="H80" s="3"/>
      <c r="I80" s="3"/>
    </row>
    <row r="81" spans="2:9" x14ac:dyDescent="0.3">
      <c r="E81" s="7"/>
    </row>
    <row r="82" spans="2:9" x14ac:dyDescent="0.3">
      <c r="B82" s="6" t="s">
        <v>0</v>
      </c>
      <c r="C82" s="6"/>
      <c r="D82" s="6"/>
      <c r="E82" s="5"/>
      <c r="F82" s="4"/>
      <c r="G82" s="3"/>
      <c r="H82" s="3"/>
      <c r="I82" s="3"/>
    </row>
  </sheetData>
  <mergeCells count="107">
    <mergeCell ref="B1:G4"/>
    <mergeCell ref="F5:G5"/>
    <mergeCell ref="F6:G6"/>
    <mergeCell ref="F7:G7"/>
    <mergeCell ref="F8:G8"/>
    <mergeCell ref="F9:G9"/>
    <mergeCell ref="F10:G10"/>
    <mergeCell ref="F11:G11"/>
    <mergeCell ref="F13:G13"/>
    <mergeCell ref="H13:I13"/>
    <mergeCell ref="F15:G15"/>
    <mergeCell ref="F17:G17"/>
    <mergeCell ref="H17:I17"/>
    <mergeCell ref="F19:G19"/>
    <mergeCell ref="I19:J19"/>
    <mergeCell ref="F21:G21"/>
    <mergeCell ref="F23:G23"/>
    <mergeCell ref="F25:G25"/>
    <mergeCell ref="B37:E37"/>
    <mergeCell ref="F37:G37"/>
    <mergeCell ref="F40:G40"/>
    <mergeCell ref="B42:F42"/>
    <mergeCell ref="B43:G43"/>
    <mergeCell ref="H43:I43"/>
    <mergeCell ref="B44:E44"/>
    <mergeCell ref="F44:G44"/>
    <mergeCell ref="H44:I44"/>
    <mergeCell ref="B45:E45"/>
    <mergeCell ref="F45:G45"/>
    <mergeCell ref="H45:I45"/>
    <mergeCell ref="B46:E46"/>
    <mergeCell ref="F46:G46"/>
    <mergeCell ref="H46:I46"/>
    <mergeCell ref="B47:E47"/>
    <mergeCell ref="F47:G47"/>
    <mergeCell ref="H47:I47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B51:E51"/>
    <mergeCell ref="F51:G51"/>
    <mergeCell ref="H51:I51"/>
    <mergeCell ref="B52:E52"/>
    <mergeCell ref="F52:G52"/>
    <mergeCell ref="H52:I52"/>
    <mergeCell ref="B53:E53"/>
    <mergeCell ref="F53:G53"/>
    <mergeCell ref="H53:I53"/>
    <mergeCell ref="B54:E54"/>
    <mergeCell ref="F54:G54"/>
    <mergeCell ref="H54:I54"/>
    <mergeCell ref="B55:E55"/>
    <mergeCell ref="F55:G55"/>
    <mergeCell ref="H55:I55"/>
    <mergeCell ref="B56:E56"/>
    <mergeCell ref="F56:G56"/>
    <mergeCell ref="H56:I56"/>
    <mergeCell ref="B57:E57"/>
    <mergeCell ref="F57:G57"/>
    <mergeCell ref="H57:I57"/>
    <mergeCell ref="B58:E58"/>
    <mergeCell ref="F58:G58"/>
    <mergeCell ref="H58:I58"/>
    <mergeCell ref="B59:E59"/>
    <mergeCell ref="F59:G59"/>
    <mergeCell ref="H59:I59"/>
    <mergeCell ref="B60:E60"/>
    <mergeCell ref="F60:G60"/>
    <mergeCell ref="H60:I60"/>
    <mergeCell ref="B61:E61"/>
    <mergeCell ref="F61:G61"/>
    <mergeCell ref="H61:I61"/>
    <mergeCell ref="B62:E62"/>
    <mergeCell ref="F62:G62"/>
    <mergeCell ref="B63:E63"/>
    <mergeCell ref="F63:G63"/>
    <mergeCell ref="B64:E64"/>
    <mergeCell ref="F64:G64"/>
    <mergeCell ref="H64:I64"/>
    <mergeCell ref="B65:E65"/>
    <mergeCell ref="F65:G65"/>
    <mergeCell ref="H65:I65"/>
    <mergeCell ref="B67:E67"/>
    <mergeCell ref="F67:G67"/>
    <mergeCell ref="F68:G68"/>
    <mergeCell ref="B69:E69"/>
    <mergeCell ref="F69:G69"/>
    <mergeCell ref="B71:E71"/>
    <mergeCell ref="F71:G71"/>
    <mergeCell ref="H71:K71"/>
    <mergeCell ref="B72:E72"/>
    <mergeCell ref="F72:G72"/>
    <mergeCell ref="H72:I72"/>
    <mergeCell ref="B74:E74"/>
    <mergeCell ref="F74:G74"/>
    <mergeCell ref="B76:E76"/>
    <mergeCell ref="F76:G76"/>
    <mergeCell ref="B78:E78"/>
    <mergeCell ref="F78:G78"/>
    <mergeCell ref="B80:D80"/>
    <mergeCell ref="B82:D8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&amp;C&amp;F&amp;R&amp;D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CashBook Summary 22-23 (2)</vt:lpstr>
      <vt:lpstr>'CashBook Summary 22-23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Hayward</dc:creator>
  <cp:lastModifiedBy>Paul Hayward</cp:lastModifiedBy>
  <cp:lastPrinted>2022-11-18T11:48:45Z</cp:lastPrinted>
  <dcterms:created xsi:type="dcterms:W3CDTF">2022-11-18T11:47:52Z</dcterms:created>
  <dcterms:modified xsi:type="dcterms:W3CDTF">2022-11-18T11:50:45Z</dcterms:modified>
</cp:coreProperties>
</file>